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johnstephenkromer/Documents/GitHub/BeTH /BeTH/"/>
    </mc:Choice>
  </mc:AlternateContent>
  <xr:revisionPtr revIDLastSave="0" documentId="13_ncr:1_{51BF0859-CD58-BB46-9D48-77B57EEE1A86}" xr6:coauthVersionLast="47" xr6:coauthVersionMax="47" xr10:uidLastSave="{00000000-0000-0000-0000-000000000000}"/>
  <bookViews>
    <workbookView xWindow="360" yWindow="500" windowWidth="30960" windowHeight="16200" tabRatio="500" xr2:uid="{00000000-000D-0000-FFFF-FFFF00000000}"/>
  </bookViews>
  <sheets>
    <sheet name="README &amp; Method" sheetId="1" r:id="rId1"/>
    <sheet name="City Comparison" sheetId="2" r:id="rId2"/>
    <sheet name="Berkeley Asset Base" sheetId="3" r:id="rId3"/>
    <sheet name="Berkeley Staffing" sheetId="4" r:id="rId4"/>
    <sheet name="Notes &amp; Caveats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4" l="1"/>
  <c r="C22" i="4"/>
  <c r="B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E13" i="4"/>
  <c r="D13" i="4"/>
  <c r="E12" i="4"/>
  <c r="D12" i="4"/>
  <c r="E11" i="4"/>
  <c r="D11" i="4"/>
  <c r="E10" i="4"/>
  <c r="D10" i="4"/>
  <c r="E9" i="4"/>
  <c r="D9" i="4"/>
  <c r="E8" i="4"/>
  <c r="D8" i="4"/>
  <c r="E7" i="4"/>
  <c r="D7" i="4"/>
  <c r="E6" i="4"/>
  <c r="D6" i="4"/>
  <c r="E5" i="4"/>
  <c r="D5" i="4"/>
  <c r="C15" i="3"/>
  <c r="B15" i="3"/>
  <c r="D14" i="3"/>
  <c r="D13" i="3"/>
  <c r="D12" i="3"/>
  <c r="D11" i="3"/>
  <c r="C8" i="3"/>
  <c r="B8" i="3"/>
  <c r="D7" i="3"/>
  <c r="D6" i="3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J13" i="2"/>
  <c r="I13" i="2"/>
  <c r="H13" i="2"/>
  <c r="J12" i="2"/>
  <c r="I12" i="2"/>
  <c r="H12" i="2"/>
  <c r="J11" i="2"/>
  <c r="I11" i="2"/>
  <c r="H11" i="2"/>
  <c r="J10" i="2"/>
  <c r="I10" i="2"/>
  <c r="H10" i="2"/>
  <c r="J9" i="2"/>
  <c r="I9" i="2"/>
  <c r="H9" i="2"/>
  <c r="J8" i="2"/>
  <c r="I8" i="2"/>
  <c r="H8" i="2"/>
  <c r="J7" i="2"/>
  <c r="I7" i="2"/>
  <c r="H7" i="2"/>
  <c r="J6" i="2"/>
  <c r="I6" i="2"/>
  <c r="H6" i="2"/>
  <c r="J5" i="2"/>
  <c r="I5" i="2"/>
  <c r="H5" i="2"/>
  <c r="E22" i="4" l="1"/>
  <c r="D15" i="3"/>
  <c r="D8" i="3"/>
  <c r="D17" i="3" s="1"/>
</calcChain>
</file>

<file path=xl/sharedStrings.xml><?xml version="1.0" encoding="utf-8"?>
<sst xmlns="http://schemas.openxmlformats.org/spreadsheetml/2006/main" count="213" uniqueCount="182">
  <si>
    <t>Berkeley Benchmarking: Staffing, $/Resident, and Asset Base</t>
  </si>
  <si>
    <t>Berkeley Transparency Hub (BeTH) - built 2026-06-17</t>
  </si>
  <si>
    <t>PURPOSE</t>
  </si>
  <si>
    <t>Benchmark Berkeley's staffing and spending per resident against four peer groups, and document Berkeley's total asset base from its FY2024 ACFR. Seed dataset for an asset/service knowledge base.</t>
  </si>
  <si>
    <t>THE CENTRAL CAVEAT - READ FIRST</t>
  </si>
  <si>
    <t>Raw FTE and all-funds budgets are NOT directly comparable across cities. Cities that own enterprise utilities (electric, gas, water, transit, port) carry hundreds of extra staff and hundreds of millions in rate-payer budget unrelated to general service levels.</t>
  </si>
  <si>
    <t>Berkeley is unusual: it runs an exceptionally BROAD service portfolio (own Public Health dept, Mental Health, Library, Marina/Waterfront, Rent Board) but owns NO municipal utility (water = EBMUD; power = PG&amp;E). So Berkeley has NO enterprise-utility inflation - its high per-capita FTE reflects real service breadth, not a utility.</t>
  </si>
  <si>
    <t>Practical rule: compare Berkeley mainly to other full-service, NON-utility cities, and prefer General-Fund-FTE-per-capita over all-funds FTE. Treat utility cities (Palo Alto, Santa Clara, Pasadena, Santa Monica) as context, not peers.</t>
  </si>
  <si>
    <t>METHOD</t>
  </si>
  <si>
    <t>Population = US Census QuickFacts V2024 (Jul 1 2024). FTE &amp; budgets = each city's most recent ADOPTED budget (year noted per row). Berkeley = FY2027 Proposed (Item 21) + BeTH database. Per-capita figures are live Excel formulas.</t>
  </si>
  <si>
    <t>CONFIDENCE</t>
  </si>
  <si>
    <t>Each city row carries a confidence flag. 'Low/Not found' = budget not machine-extractable (JS-only portals); those are gaps to confirm, not zeros.</t>
  </si>
  <si>
    <t>TABS</t>
  </si>
  <si>
    <t>City Comparison | Berkeley Asset Base (ACFR FY2024) | Berkeley Staffing (by dept) | Notes &amp; Caveats</t>
  </si>
  <si>
    <t>COLOR KEY</t>
  </si>
  <si>
    <t>Blue = hardcoded input/source.  Black = Excel formula.  Yellow = needs confirmation / data gap.</t>
  </si>
  <si>
    <t>City Comparison - Staffing &amp; Spending per Resident</t>
  </si>
  <si>
    <t>FTE/1,000 and $/resident are live formulas. Utility cities flagged - not apples-to-apples.</t>
  </si>
  <si>
    <t>City</t>
  </si>
  <si>
    <t>Peer Group</t>
  </si>
  <si>
    <t>Population
(Census V2024)</t>
  </si>
  <si>
    <t>Total FTE
(adopted)</t>
  </si>
  <si>
    <t>Budget Yr</t>
  </si>
  <si>
    <t>All-Funds
Budget $</t>
  </si>
  <si>
    <t>General
Fund $</t>
  </si>
  <si>
    <t>FTE per
1,000 res</t>
  </si>
  <si>
    <t>GF $ /
resident</t>
  </si>
  <si>
    <t>All-Funds $/
resident</t>
  </si>
  <si>
    <t>Enterprise scope
(comparability flag)</t>
  </si>
  <si>
    <t>Conf.</t>
  </si>
  <si>
    <t>Notes</t>
  </si>
  <si>
    <t>Berkeley</t>
  </si>
  <si>
    <t>Subject</t>
  </si>
  <si>
    <t>FY27 Prop</t>
  </si>
  <si>
    <t>None</t>
  </si>
  <si>
    <t>High</t>
  </si>
  <si>
    <t>Own public health, mental health, library, marina, rent board; NO municipal utility (water=EBMUD)</t>
  </si>
  <si>
    <t>Oakland</t>
  </si>
  <si>
    <t>Bay Area neighbor</t>
  </si>
  <si>
    <t>FY25-26</t>
  </si>
  <si>
    <t>Port (excluded)</t>
  </si>
  <si>
    <t>Bud High/FTE Mod</t>
  </si>
  <si>
    <t>FTE excl. Port of Oakland; GF='General Purpose Fund'</t>
  </si>
  <si>
    <t>Richmond</t>
  </si>
  <si>
    <t>Port</t>
  </si>
  <si>
    <t>Low - FTE n/a</t>
  </si>
  <si>
    <t>No clean FTE published; all-funds not stated</t>
  </si>
  <si>
    <t>Alameda</t>
  </si>
  <si>
    <t>Electric (excluded)</t>
  </si>
  <si>
    <t>High (excl AMP)</t>
  </si>
  <si>
    <t>FTE/budget EXCLUDE Alameda Municipal Power</t>
  </si>
  <si>
    <t>San Leandro</t>
  </si>
  <si>
    <t>n/a</t>
  </si>
  <si>
    <t>Contracts fire</t>
  </si>
  <si>
    <t>Not found</t>
  </si>
  <si>
    <t>Budget in JS-only ClearGov; not extractable</t>
  </si>
  <si>
    <t>Emeryville</t>
  </si>
  <si>
    <t>Tiny residential pop but huge daytime/commercial base; FY25-26 incl one-time capital</t>
  </si>
  <si>
    <t>Albany</t>
  </si>
  <si>
    <t>CA size-peer</t>
  </si>
  <si>
    <t>Moderate</t>
  </si>
  <si>
    <t>Smallest; ~all-funds approx; full-service no utility</t>
  </si>
  <si>
    <t>Santa Clara</t>
  </si>
  <si>
    <t>FY24-25</t>
  </si>
  <si>
    <t>Electric+Stadium</t>
  </si>
  <si>
    <t>Silicon Valley Power ~$968M enterprise; raw FTE inflated</t>
  </si>
  <si>
    <t>Vallejo</t>
  </si>
  <si>
    <t>Water</t>
  </si>
  <si>
    <t>Own water utility; modest inflation</t>
  </si>
  <si>
    <t>Concord</t>
  </si>
  <si>
    <t>Sewer</t>
  </si>
  <si>
    <t>Sewer enterprise only; contracts much out; very lean</t>
  </si>
  <si>
    <t>Pasadena</t>
  </si>
  <si>
    <t>Full-service / utility</t>
  </si>
  <si>
    <t>FY25</t>
  </si>
  <si>
    <t>Water+Power+RoseBowl</t>
  </si>
  <si>
    <t>PW&amp;P + Rose Bowl + Convention Ctr; GF FTE=1084</t>
  </si>
  <si>
    <t>Santa Monica</t>
  </si>
  <si>
    <t>Full-service peer</t>
  </si>
  <si>
    <t>Transit+full</t>
  </si>
  <si>
    <t>High (Mod FTE)</t>
  </si>
  <si>
    <t>Big Blue Bus transit, airport, pier; heavily inflated</t>
  </si>
  <si>
    <t>Cambridge MA</t>
  </si>
  <si>
    <t>University / full-service</t>
  </si>
  <si>
    <t>Schools in $</t>
  </si>
  <si>
    <t>$ incl schools ($268M); 1,820 positions EXCL school staff</t>
  </si>
  <si>
    <t>Ann Arbor MI</t>
  </si>
  <si>
    <t>Water/sewer</t>
  </si>
  <si>
    <t>849 FTE governmental-side; no interfund elimination in all-funds</t>
  </si>
  <si>
    <t>Palo Alto</t>
  </si>
  <si>
    <t>University / utility</t>
  </si>
  <si>
    <t>Full utility stack</t>
  </si>
  <si>
    <t>Electric+gas+water+fiber; GF FTE=602.57; heavily inflated</t>
  </si>
  <si>
    <t>Davis</t>
  </si>
  <si>
    <t>University town</t>
  </si>
  <si>
    <t>Bud High/FTE n/a</t>
  </si>
  <si>
    <t>FTE not found; transit run by UC Davis</t>
  </si>
  <si>
    <t>Berkeley = 13.2 FTE/1k. Compare to NON-utility full-service peers; utility cities look high only because utility staff are included.</t>
  </si>
  <si>
    <t>City of Berkeley - Total Asset Base</t>
  </si>
  <si>
    <t>Source: Berkeley ACFR, FY ended June 30 2024 (audited). Government-wide Statement of Net Position.</t>
  </si>
  <si>
    <t>SECTION</t>
  </si>
  <si>
    <t>Governmental</t>
  </si>
  <si>
    <t>Business-type</t>
  </si>
  <si>
    <t>Total</t>
  </si>
  <si>
    <t>Note</t>
  </si>
  <si>
    <t>ASSETS</t>
  </si>
  <si>
    <t>Current &amp; other assets</t>
  </si>
  <si>
    <t>ACFR FY2024</t>
  </si>
  <si>
    <t>Capital assets, net of depreciation</t>
  </si>
  <si>
    <t>Land/bldg/infrastructure/equip</t>
  </si>
  <si>
    <t>Total Assets</t>
  </si>
  <si>
    <t>High confidence</t>
  </si>
  <si>
    <t>Deferred outflows of resources</t>
  </si>
  <si>
    <t>Total deferred outflows (pensions+OPEB); govt/business split approx, omitted</t>
  </si>
  <si>
    <t>LIABILITIES</t>
  </si>
  <si>
    <t>Current &amp; other liabilities</t>
  </si>
  <si>
    <t>Long-term liabilities (non-pension/OPEB)</t>
  </si>
  <si>
    <t>Bonds, loans, leases, claims</t>
  </si>
  <si>
    <t>Net Pension Liability</t>
  </si>
  <si>
    <t>Largest single liability</t>
  </si>
  <si>
    <t>Net OPEB Liability</t>
  </si>
  <si>
    <t>Retiree health</t>
  </si>
  <si>
    <t>Total Liabilities</t>
  </si>
  <si>
    <t>Deferred inflows of resources</t>
  </si>
  <si>
    <t>Pensions/OPEB/leases</t>
  </si>
  <si>
    <t>NET POSITION</t>
  </si>
  <si>
    <t>Assets+DefOut - Liab - DefIn</t>
  </si>
  <si>
    <t>SUPPLEMENTAL (not in Net Position math)</t>
  </si>
  <si>
    <t>Bonds / long-term debt outstanding</t>
  </si>
  <si>
    <t>$275,992,000</t>
  </si>
  <si>
    <t>GO bonds $213.0M (77%) + revenue $50.3M + notes $11.7M</t>
  </si>
  <si>
    <t>Unrestricted net position</t>
  </si>
  <si>
    <t>-$400,440,647</t>
  </si>
  <si>
    <t>NEGATIVE - driven by pension/OPEB</t>
  </si>
  <si>
    <t>Unfunded CAPITAL need (separate from ACFR)</t>
  </si>
  <si>
    <t>~$2,100,000,000</t>
  </si>
  <si>
    <t>From CIP book, not ACFR. PW $1.8B / PRW $281.5M / IT $22.6M</t>
  </si>
  <si>
    <t>Population (Census V2024)</t>
  </si>
  <si>
    <t>121,749</t>
  </si>
  <si>
    <t>Down 2.1% from 2020 base 124,320</t>
  </si>
  <si>
    <t>Berkeley Staffing by Department (FTE)</t>
  </si>
  <si>
    <t>Source: BeTH database (FY2026 baseline). Total 1,604.84 FTE. Depts with 0 GF FTE run on dedicated funds (Library tax, IT cost-allocation, Rent fees).</t>
  </si>
  <si>
    <t>Department</t>
  </si>
  <si>
    <t>Total FTE</t>
  </si>
  <si>
    <t>General Fund FTE</t>
  </si>
  <si>
    <t>Non-GF FTE</t>
  </si>
  <si>
    <t>% on General Fund</t>
  </si>
  <si>
    <t>City Attorney</t>
  </si>
  <si>
    <t>City Auditor</t>
  </si>
  <si>
    <t>City Clerk</t>
  </si>
  <si>
    <t>City Manager</t>
  </si>
  <si>
    <t>Finance</t>
  </si>
  <si>
    <t>Fire</t>
  </si>
  <si>
    <t>Health, Housing &amp; Community Services</t>
  </si>
  <si>
    <t>Human Resources</t>
  </si>
  <si>
    <t>Information Technology</t>
  </si>
  <si>
    <t>Library</t>
  </si>
  <si>
    <t>Mayor and Council</t>
  </si>
  <si>
    <t>Office of the Director of Police Accountability</t>
  </si>
  <si>
    <t>Parks, Recreation &amp; Waterfront</t>
  </si>
  <si>
    <t>Planning &amp; Development</t>
  </si>
  <si>
    <t>Police</t>
  </si>
  <si>
    <t>Public Works</t>
  </si>
  <si>
    <t>Rent Board</t>
  </si>
  <si>
    <t>TOTAL</t>
  </si>
  <si>
    <t>Interpretation &amp; Caveats</t>
  </si>
  <si>
    <t>Headline reading</t>
  </si>
  <si>
    <t>Berkeley = 13.2 FTE per 1,000 residents and ~$2,326 GF $/resident. High vs lean contract-cities (Concord 3.4, Vallejo 5.5, Albany 6.1, Ann Arbor 6.9) but in line with - even below - its true structural peer Cambridge MA (15.0, which EXCLUDES Cambridge school staff). Driver is service breadth, not waste-by-default.</t>
  </si>
  <si>
    <t>Why Berkeley looks 'high'</t>
  </si>
  <si>
    <t>Berkeley directly delivers services many cities don't: its own Public Health jurisdiction (one of only 3 city-run health depts in CA), Mental Health, large Library (own tax), Marina/Waterfront, Rent Board. Each adds FTE a city contracting these to county/special-district would not show.</t>
  </si>
  <si>
    <t>Utility distortion</t>
  </si>
  <si>
    <t>Palo Alto (16.1), Pasadena (17.2), Santa Monica (23.5), Santa Clara ($1.23B all-funds) carry big enterprise workforces (electric/gas/water/transit). Their per-capita FTE is NOT evidence about Berkeley - different scope. Excluded from peer judgement.</t>
  </si>
  <si>
    <t>Best comparison metric</t>
  </si>
  <si>
    <t>Staffing: General-Fund FTE per 1,000 residents (strips utilities). Spending: GF $/resident. All-funds $/resident shown but dominated by capital timing + enterprise funds - use with care.</t>
  </si>
  <si>
    <t>Data gaps to close</t>
  </si>
  <si>
    <t>Richmond CA (no published FTE), San Leandro (JS-only portal), Davis (FTE behind Granicus). Blanks, not zeros - confirm from PDFs before publishing.</t>
  </si>
  <si>
    <t>Asset base headline</t>
  </si>
  <si>
    <t>Total assets $1.58B; net capital assets only $608.6M. Against that: $723.8M net pension + $83.4M OPEB liability. Unrestricted net position NEGATIVE -$400.4M. Separately ~$2.1B unfunded CAPITAL need is not on the balance sheet.</t>
  </si>
  <si>
    <t>The structural story</t>
  </si>
  <si>
    <t>Berkeley owns ~$609M of depreciated capital but faces ~$2.1B to bring it to standard (&gt;3x gap) while carrying ~$807M pension+OPEB debt. This is the asset/liability case for the rationalization campaign.</t>
  </si>
  <si>
    <t>Sources</t>
  </si>
  <si>
    <t>City adopted budgets FY24-26; US Census QuickFacts V2024; Berkeley ACFR FY2024; Berkeley FY27 Proposed (Item 21); BeTH database. Per-row sources in comparison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</si>
</sst>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\$#,##0;&quot;($&quot;#,##0\);\-"/>
    <numFmt numFmtId="166" formatCode="0.0"/>
    <numFmt numFmtId="167" formatCode="\$#,##0"/>
  </numFmts>
  <fonts count="10" x14ac:knownFonts="1">
    <font>
      <sz val="11"/>
      <color theme="1"/>
      <name val="Calibri"/>
      <family val="2"/>
      <charset val="1"/>
    </font>
    <font>
      <b/>
      <sz val="14"/>
      <name val="Arial"/>
      <family val="2"/>
    </font>
    <font>
      <i/>
      <sz val="9"/>
      <color rgb="FF555555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1F3864"/>
        <bgColor rgb="FF333333"/>
      </patternFill>
    </fill>
    <fill>
      <patternFill patternType="solid">
        <fgColor rgb="FFD9E1F2"/>
        <bgColor rgb="FFF2F2F2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3" fontId="7" fillId="4" borderId="1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165" fontId="7" fillId="4" borderId="1" xfId="0" applyNumberFormat="1" applyFont="1" applyFill="1" applyBorder="1" applyAlignment="1">
      <alignment vertical="center"/>
    </xf>
    <xf numFmtId="166" fontId="4" fillId="4" borderId="1" xfId="0" applyNumberFormat="1" applyFont="1" applyFill="1" applyBorder="1" applyAlignment="1">
      <alignment vertical="center"/>
    </xf>
    <xf numFmtId="167" fontId="4" fillId="4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167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9" fillId="0" borderId="1" xfId="0" applyFont="1" applyBorder="1"/>
    <xf numFmtId="165" fontId="7" fillId="0" borderId="1" xfId="0" applyNumberFormat="1" applyFont="1" applyBorder="1"/>
    <xf numFmtId="165" fontId="4" fillId="0" borderId="1" xfId="0" applyNumberFormat="1" applyFont="1" applyBorder="1"/>
    <xf numFmtId="0" fontId="6" fillId="4" borderId="1" xfId="0" applyFont="1" applyFill="1" applyBorder="1"/>
    <xf numFmtId="165" fontId="6" fillId="4" borderId="1" xfId="0" applyNumberFormat="1" applyFont="1" applyFill="1" applyBorder="1"/>
    <xf numFmtId="0" fontId="8" fillId="0" borderId="1" xfId="0" applyFont="1" applyBorder="1"/>
    <xf numFmtId="0" fontId="7" fillId="0" borderId="0" xfId="0" applyFont="1"/>
    <xf numFmtId="0" fontId="9" fillId="0" borderId="0" xfId="0" applyFont="1"/>
    <xf numFmtId="0" fontId="8" fillId="0" borderId="0" xfId="0" applyFont="1" applyAlignment="1">
      <alignment vertical="top" wrapText="1"/>
    </xf>
    <xf numFmtId="164" fontId="7" fillId="0" borderId="1" xfId="0" applyNumberFormat="1" applyFont="1" applyBorder="1"/>
    <xf numFmtId="164" fontId="4" fillId="0" borderId="1" xfId="0" applyNumberFormat="1" applyFont="1" applyBorder="1"/>
    <xf numFmtId="9" fontId="4" fillId="0" borderId="1" xfId="0" applyNumberFormat="1" applyFont="1" applyBorder="1"/>
    <xf numFmtId="164" fontId="3" fillId="4" borderId="1" xfId="0" applyNumberFormat="1" applyFont="1" applyFill="1" applyBorder="1"/>
    <xf numFmtId="9" fontId="3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showGridLines="0" tabSelected="1" zoomScale="170" zoomScaleNormal="170" workbookViewId="0"/>
  </sheetViews>
  <sheetFormatPr baseColWidth="10" defaultColWidth="8.6640625" defaultRowHeight="15" x14ac:dyDescent="0.2"/>
  <cols>
    <col min="1" max="1" width="26" customWidth="1"/>
    <col min="2" max="2" width="104" customWidth="1"/>
  </cols>
  <sheetData>
    <row r="1" spans="1:2" ht="17.25" customHeight="1" x14ac:dyDescent="0.2">
      <c r="A1" s="2" t="s">
        <v>0</v>
      </c>
    </row>
    <row r="2" spans="1:2" ht="15" customHeight="1" x14ac:dyDescent="0.2">
      <c r="A2" s="3" t="s">
        <v>1</v>
      </c>
    </row>
    <row r="4" spans="1:2" ht="23.25" customHeight="1" x14ac:dyDescent="0.2">
      <c r="A4" s="4" t="s">
        <v>2</v>
      </c>
      <c r="B4" s="5" t="s">
        <v>3</v>
      </c>
    </row>
    <row r="5" spans="1:2" ht="15" customHeight="1" x14ac:dyDescent="0.2">
      <c r="A5" s="4"/>
      <c r="B5" s="5"/>
    </row>
    <row r="6" spans="1:2" ht="23.25" customHeight="1" x14ac:dyDescent="0.2">
      <c r="A6" s="4" t="s">
        <v>4</v>
      </c>
      <c r="B6" s="6" t="s">
        <v>5</v>
      </c>
    </row>
    <row r="7" spans="1:2" ht="34.5" customHeight="1" x14ac:dyDescent="0.2">
      <c r="A7" s="4"/>
      <c r="B7" s="5" t="s">
        <v>6</v>
      </c>
    </row>
    <row r="8" spans="1:2" ht="23.25" customHeight="1" x14ac:dyDescent="0.2">
      <c r="A8" s="4"/>
      <c r="B8" s="5" t="s">
        <v>7</v>
      </c>
    </row>
    <row r="9" spans="1:2" ht="15" customHeight="1" x14ac:dyDescent="0.2">
      <c r="A9" s="4"/>
      <c r="B9" s="5"/>
    </row>
    <row r="10" spans="1:2" ht="23.25" customHeight="1" x14ac:dyDescent="0.2">
      <c r="A10" s="4" t="s">
        <v>8</v>
      </c>
      <c r="B10" s="5" t="s">
        <v>9</v>
      </c>
    </row>
    <row r="11" spans="1:2" ht="23.25" customHeight="1" x14ac:dyDescent="0.2">
      <c r="A11" s="4" t="s">
        <v>10</v>
      </c>
      <c r="B11" s="5" t="s">
        <v>11</v>
      </c>
    </row>
    <row r="12" spans="1:2" ht="15" customHeight="1" x14ac:dyDescent="0.2">
      <c r="A12" s="4"/>
      <c r="B12" s="5"/>
    </row>
    <row r="13" spans="1:2" ht="15" customHeight="1" x14ac:dyDescent="0.2">
      <c r="A13" s="4" t="s">
        <v>12</v>
      </c>
      <c r="B13" s="5" t="s">
        <v>13</v>
      </c>
    </row>
    <row r="14" spans="1:2" ht="15" customHeight="1" x14ac:dyDescent="0.2">
      <c r="A14" s="4" t="s">
        <v>14</v>
      </c>
      <c r="B14" s="5" t="s">
        <v>15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showGridLines="0" zoomScale="140" zoomScaleNormal="140" workbookViewId="0">
      <pane ySplit="4" topLeftCell="A5" activePane="bottomLeft" state="frozen"/>
      <selection pane="bottomLeft" activeCell="H16" sqref="H16"/>
    </sheetView>
  </sheetViews>
  <sheetFormatPr baseColWidth="10" defaultColWidth="8.6640625" defaultRowHeight="15" x14ac:dyDescent="0.2"/>
  <cols>
    <col min="1" max="1" width="14" customWidth="1"/>
    <col min="2" max="2" width="22" customWidth="1"/>
    <col min="3" max="3" width="13" customWidth="1"/>
    <col min="4" max="4" width="11" customWidth="1"/>
    <col min="5" max="5" width="9" customWidth="1"/>
    <col min="6" max="6" width="16" customWidth="1"/>
    <col min="7" max="7" width="15" customWidth="1"/>
    <col min="8" max="8" width="12.5" customWidth="1"/>
    <col min="9" max="9" width="10" customWidth="1"/>
    <col min="10" max="10" width="13.1640625" customWidth="1"/>
    <col min="11" max="11" width="28.5" customWidth="1"/>
    <col min="12" max="12" width="15" customWidth="1"/>
    <col min="13" max="13" width="46" customWidth="1"/>
  </cols>
  <sheetData>
    <row r="1" spans="1:13" ht="17.25" customHeight="1" x14ac:dyDescent="0.2">
      <c r="A1" s="2" t="s">
        <v>16</v>
      </c>
    </row>
    <row r="2" spans="1:13" ht="15" customHeight="1" x14ac:dyDescent="0.2">
      <c r="A2" s="3" t="s">
        <v>17</v>
      </c>
    </row>
    <row r="4" spans="1:13" ht="34.5" customHeight="1" x14ac:dyDescent="0.2">
      <c r="A4" s="7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29</v>
      </c>
      <c r="M4" s="7" t="s">
        <v>30</v>
      </c>
    </row>
    <row r="5" spans="1:13" ht="21.75" customHeight="1" x14ac:dyDescent="0.2">
      <c r="A5" s="8" t="s">
        <v>31</v>
      </c>
      <c r="B5" s="9" t="s">
        <v>32</v>
      </c>
      <c r="C5" s="10">
        <v>121749</v>
      </c>
      <c r="D5" s="11">
        <v>1604.84</v>
      </c>
      <c r="E5" s="12" t="s">
        <v>33</v>
      </c>
      <c r="F5" s="13">
        <v>1810380051</v>
      </c>
      <c r="G5" s="13">
        <v>283164035</v>
      </c>
      <c r="H5" s="14">
        <f t="shared" ref="H5:H20" si="0">IFERROR(D5/C5*1000,"")</f>
        <v>13.181545638978553</v>
      </c>
      <c r="I5" s="15">
        <f t="shared" ref="I5:I20" si="1">IFERROR(G5/C5,"")</f>
        <v>2325.8017314310591</v>
      </c>
      <c r="J5" s="15">
        <f t="shared" ref="J5:J20" si="2">IFERROR(F5/C5,"")</f>
        <v>14869.773476578863</v>
      </c>
      <c r="K5" s="16" t="s">
        <v>34</v>
      </c>
      <c r="L5" s="9" t="s">
        <v>35</v>
      </c>
      <c r="M5" s="17" t="s">
        <v>36</v>
      </c>
    </row>
    <row r="6" spans="1:13" ht="15" customHeight="1" x14ac:dyDescent="0.2">
      <c r="A6" s="18" t="s">
        <v>37</v>
      </c>
      <c r="B6" s="19" t="s">
        <v>38</v>
      </c>
      <c r="C6" s="20">
        <v>443554</v>
      </c>
      <c r="D6" s="21">
        <v>4246</v>
      </c>
      <c r="E6" s="22" t="s">
        <v>39</v>
      </c>
      <c r="F6" s="23">
        <v>2161760713</v>
      </c>
      <c r="G6" s="23">
        <v>787746291</v>
      </c>
      <c r="H6" s="24">
        <f t="shared" si="0"/>
        <v>9.5726788621002168</v>
      </c>
      <c r="I6" s="25">
        <f t="shared" si="1"/>
        <v>1775.987345396502</v>
      </c>
      <c r="J6" s="25">
        <f t="shared" si="2"/>
        <v>4873.726114520442</v>
      </c>
      <c r="K6" s="26" t="s">
        <v>40</v>
      </c>
      <c r="L6" s="19" t="s">
        <v>41</v>
      </c>
      <c r="M6" s="27" t="s">
        <v>42</v>
      </c>
    </row>
    <row r="7" spans="1:13" ht="15" customHeight="1" x14ac:dyDescent="0.2">
      <c r="A7" s="18" t="s">
        <v>43</v>
      </c>
      <c r="B7" s="19" t="s">
        <v>38</v>
      </c>
      <c r="C7" s="20">
        <v>115353</v>
      </c>
      <c r="D7" s="21"/>
      <c r="E7" s="22" t="s">
        <v>39</v>
      </c>
      <c r="F7" s="23"/>
      <c r="G7" s="23">
        <v>257711175</v>
      </c>
      <c r="H7" s="24">
        <f t="shared" si="0"/>
        <v>0</v>
      </c>
      <c r="I7" s="25">
        <f t="shared" si="1"/>
        <v>2234.1089958648668</v>
      </c>
      <c r="J7" s="25">
        <f t="shared" si="2"/>
        <v>0</v>
      </c>
      <c r="K7" s="26" t="s">
        <v>44</v>
      </c>
      <c r="L7" s="19" t="s">
        <v>45</v>
      </c>
      <c r="M7" s="27" t="s">
        <v>46</v>
      </c>
    </row>
    <row r="8" spans="1:13" ht="15" customHeight="1" x14ac:dyDescent="0.2">
      <c r="A8" s="18" t="s">
        <v>47</v>
      </c>
      <c r="B8" s="19" t="s">
        <v>38</v>
      </c>
      <c r="C8" s="20">
        <v>78795</v>
      </c>
      <c r="D8" s="21">
        <v>513</v>
      </c>
      <c r="E8" s="22" t="s">
        <v>39</v>
      </c>
      <c r="F8" s="23">
        <v>335141690</v>
      </c>
      <c r="G8" s="23">
        <v>152310465</v>
      </c>
      <c r="H8" s="24">
        <f t="shared" si="0"/>
        <v>6.5105653912050263</v>
      </c>
      <c r="I8" s="25">
        <f t="shared" si="1"/>
        <v>1932.9965733866361</v>
      </c>
      <c r="J8" s="25">
        <f t="shared" si="2"/>
        <v>4253.3370137699094</v>
      </c>
      <c r="K8" s="26" t="s">
        <v>48</v>
      </c>
      <c r="L8" s="19" t="s">
        <v>49</v>
      </c>
      <c r="M8" s="27" t="s">
        <v>50</v>
      </c>
    </row>
    <row r="9" spans="1:13" ht="15" customHeight="1" x14ac:dyDescent="0.2">
      <c r="A9" s="18" t="s">
        <v>51</v>
      </c>
      <c r="B9" s="19" t="s">
        <v>38</v>
      </c>
      <c r="C9" s="20">
        <v>86571</v>
      </c>
      <c r="D9" s="21"/>
      <c r="E9" s="22" t="s">
        <v>52</v>
      </c>
      <c r="F9" s="23"/>
      <c r="G9" s="23"/>
      <c r="H9" s="24">
        <f t="shared" si="0"/>
        <v>0</v>
      </c>
      <c r="I9" s="25">
        <f t="shared" si="1"/>
        <v>0</v>
      </c>
      <c r="J9" s="25">
        <f t="shared" si="2"/>
        <v>0</v>
      </c>
      <c r="K9" s="26" t="s">
        <v>53</v>
      </c>
      <c r="L9" s="19" t="s">
        <v>54</v>
      </c>
      <c r="M9" s="27" t="s">
        <v>55</v>
      </c>
    </row>
    <row r="10" spans="1:13" ht="21.75" customHeight="1" x14ac:dyDescent="0.2">
      <c r="A10" s="18" t="s">
        <v>56</v>
      </c>
      <c r="B10" s="19" t="s">
        <v>38</v>
      </c>
      <c r="C10" s="20">
        <v>13081</v>
      </c>
      <c r="D10" s="21">
        <v>174.61</v>
      </c>
      <c r="E10" s="22" t="s">
        <v>39</v>
      </c>
      <c r="F10" s="23">
        <v>227200000</v>
      </c>
      <c r="G10" s="23">
        <v>54300000</v>
      </c>
      <c r="H10" s="24">
        <f t="shared" si="0"/>
        <v>13.348367861784268</v>
      </c>
      <c r="I10" s="25">
        <f t="shared" si="1"/>
        <v>4151.0587875544679</v>
      </c>
      <c r="J10" s="25">
        <f t="shared" si="2"/>
        <v>17368.702698570447</v>
      </c>
      <c r="K10" s="26" t="s">
        <v>34</v>
      </c>
      <c r="L10" s="19" t="s">
        <v>35</v>
      </c>
      <c r="M10" s="27" t="s">
        <v>57</v>
      </c>
    </row>
    <row r="11" spans="1:13" ht="15" customHeight="1" x14ac:dyDescent="0.2">
      <c r="A11" s="18" t="s">
        <v>58</v>
      </c>
      <c r="B11" s="19" t="s">
        <v>59</v>
      </c>
      <c r="C11" s="20">
        <v>19439</v>
      </c>
      <c r="D11" s="21">
        <v>119</v>
      </c>
      <c r="E11" s="22" t="s">
        <v>39</v>
      </c>
      <c r="F11" s="23">
        <v>42000000</v>
      </c>
      <c r="G11" s="23">
        <v>33500000</v>
      </c>
      <c r="H11" s="24">
        <f t="shared" si="0"/>
        <v>6.1217140799423841</v>
      </c>
      <c r="I11" s="25">
        <f t="shared" si="1"/>
        <v>1723.3396779669736</v>
      </c>
      <c r="J11" s="25">
        <f t="shared" si="2"/>
        <v>2160.6049693914297</v>
      </c>
      <c r="K11" s="26" t="s">
        <v>34</v>
      </c>
      <c r="L11" s="19" t="s">
        <v>60</v>
      </c>
      <c r="M11" s="27" t="s">
        <v>61</v>
      </c>
    </row>
    <row r="12" spans="1:13" ht="15" customHeight="1" x14ac:dyDescent="0.2">
      <c r="A12" s="18" t="s">
        <v>62</v>
      </c>
      <c r="B12" s="19" t="s">
        <v>59</v>
      </c>
      <c r="C12" s="20">
        <v>133132</v>
      </c>
      <c r="D12" s="21">
        <v>1153.25</v>
      </c>
      <c r="E12" s="22" t="s">
        <v>63</v>
      </c>
      <c r="F12" s="23">
        <v>1234045068</v>
      </c>
      <c r="G12" s="23">
        <v>287458968</v>
      </c>
      <c r="H12" s="24">
        <f t="shared" si="0"/>
        <v>8.662455307514346</v>
      </c>
      <c r="I12" s="25">
        <f t="shared" si="1"/>
        <v>2159.202656010576</v>
      </c>
      <c r="J12" s="25">
        <f t="shared" si="2"/>
        <v>9269.334705405161</v>
      </c>
      <c r="K12" s="26" t="s">
        <v>64</v>
      </c>
      <c r="L12" s="19" t="s">
        <v>35</v>
      </c>
      <c r="M12" s="27" t="s">
        <v>65</v>
      </c>
    </row>
    <row r="13" spans="1:13" ht="15" customHeight="1" x14ac:dyDescent="0.2">
      <c r="A13" s="18" t="s">
        <v>66</v>
      </c>
      <c r="B13" s="19" t="s">
        <v>59</v>
      </c>
      <c r="C13" s="20">
        <v>123475</v>
      </c>
      <c r="D13" s="21">
        <v>682</v>
      </c>
      <c r="E13" s="22" t="s">
        <v>63</v>
      </c>
      <c r="F13" s="23">
        <v>284876231</v>
      </c>
      <c r="G13" s="23">
        <v>138312554</v>
      </c>
      <c r="H13" s="24">
        <f t="shared" si="0"/>
        <v>5.523385300668151</v>
      </c>
      <c r="I13" s="25">
        <f t="shared" si="1"/>
        <v>1120.1664628467302</v>
      </c>
      <c r="J13" s="25">
        <f t="shared" si="2"/>
        <v>2307.1571654181007</v>
      </c>
      <c r="K13" s="26" t="s">
        <v>67</v>
      </c>
      <c r="L13" s="19" t="s">
        <v>35</v>
      </c>
      <c r="M13" s="27" t="s">
        <v>68</v>
      </c>
    </row>
    <row r="14" spans="1:13" ht="15" customHeight="1" x14ac:dyDescent="0.2">
      <c r="A14" s="18" t="s">
        <v>69</v>
      </c>
      <c r="B14" s="19" t="s">
        <v>59</v>
      </c>
      <c r="C14" s="20">
        <v>124016</v>
      </c>
      <c r="D14" s="21">
        <v>424</v>
      </c>
      <c r="E14" s="22" t="s">
        <v>63</v>
      </c>
      <c r="F14" s="23">
        <v>273773718</v>
      </c>
      <c r="G14" s="23">
        <v>133303000</v>
      </c>
      <c r="H14" s="24">
        <f t="shared" si="0"/>
        <v>3.4189136885563154</v>
      </c>
      <c r="I14" s="25">
        <f t="shared" si="1"/>
        <v>1074.8854986453362</v>
      </c>
      <c r="J14" s="25">
        <f t="shared" si="2"/>
        <v>2207.5677170687654</v>
      </c>
      <c r="K14" s="26" t="s">
        <v>70</v>
      </c>
      <c r="L14" s="19" t="s">
        <v>35</v>
      </c>
      <c r="M14" s="27" t="s">
        <v>71</v>
      </c>
    </row>
    <row r="15" spans="1:13" ht="15" customHeight="1" x14ac:dyDescent="0.2">
      <c r="A15" s="18" t="s">
        <v>72</v>
      </c>
      <c r="B15" s="19" t="s">
        <v>73</v>
      </c>
      <c r="C15" s="20">
        <v>139692</v>
      </c>
      <c r="D15" s="21">
        <v>2406.88</v>
      </c>
      <c r="E15" s="22" t="s">
        <v>74</v>
      </c>
      <c r="F15" s="23">
        <v>1156618000</v>
      </c>
      <c r="G15" s="23">
        <v>341950039</v>
      </c>
      <c r="H15" s="24">
        <f t="shared" si="0"/>
        <v>17.229905792744038</v>
      </c>
      <c r="I15" s="25">
        <f t="shared" si="1"/>
        <v>2447.8856269507201</v>
      </c>
      <c r="J15" s="25">
        <f t="shared" si="2"/>
        <v>8279.7726426710196</v>
      </c>
      <c r="K15" s="26" t="s">
        <v>75</v>
      </c>
      <c r="L15" s="19" t="s">
        <v>35</v>
      </c>
      <c r="M15" s="27" t="s">
        <v>76</v>
      </c>
    </row>
    <row r="16" spans="1:13" ht="15" customHeight="1" x14ac:dyDescent="0.2">
      <c r="A16" s="18" t="s">
        <v>77</v>
      </c>
      <c r="B16" s="19" t="s">
        <v>78</v>
      </c>
      <c r="C16" s="20">
        <v>90729</v>
      </c>
      <c r="D16" s="21">
        <v>2135</v>
      </c>
      <c r="E16" s="22" t="s">
        <v>39</v>
      </c>
      <c r="F16" s="23">
        <v>917600000</v>
      </c>
      <c r="G16" s="23">
        <v>495800000</v>
      </c>
      <c r="H16" s="24">
        <f t="shared" si="0"/>
        <v>23.531616131556614</v>
      </c>
      <c r="I16" s="25">
        <f t="shared" si="1"/>
        <v>5464.6254229628894</v>
      </c>
      <c r="J16" s="25">
        <f t="shared" si="2"/>
        <v>10113.635111155198</v>
      </c>
      <c r="K16" s="26" t="s">
        <v>79</v>
      </c>
      <c r="L16" s="19" t="s">
        <v>80</v>
      </c>
      <c r="M16" s="27" t="s">
        <v>81</v>
      </c>
    </row>
    <row r="17" spans="1:13" ht="15" customHeight="1" x14ac:dyDescent="0.2">
      <c r="A17" s="18" t="s">
        <v>82</v>
      </c>
      <c r="B17" s="19" t="s">
        <v>83</v>
      </c>
      <c r="C17" s="20">
        <v>121186</v>
      </c>
      <c r="D17" s="21">
        <v>1820</v>
      </c>
      <c r="E17" s="22" t="s">
        <v>74</v>
      </c>
      <c r="F17" s="23">
        <v>955584350</v>
      </c>
      <c r="G17" s="23">
        <v>955584350</v>
      </c>
      <c r="H17" s="24">
        <f t="shared" si="0"/>
        <v>15.018236429950655</v>
      </c>
      <c r="I17" s="25">
        <f t="shared" si="1"/>
        <v>7885.2701632201743</v>
      </c>
      <c r="J17" s="25">
        <f t="shared" si="2"/>
        <v>7885.2701632201743</v>
      </c>
      <c r="K17" s="26" t="s">
        <v>84</v>
      </c>
      <c r="L17" s="19" t="s">
        <v>35</v>
      </c>
      <c r="M17" s="27" t="s">
        <v>85</v>
      </c>
    </row>
    <row r="18" spans="1:13" ht="21.75" customHeight="1" x14ac:dyDescent="0.2">
      <c r="A18" s="18" t="s">
        <v>86</v>
      </c>
      <c r="B18" s="19" t="s">
        <v>83</v>
      </c>
      <c r="C18" s="20">
        <v>122925</v>
      </c>
      <c r="D18" s="21">
        <v>849</v>
      </c>
      <c r="E18" s="22" t="s">
        <v>74</v>
      </c>
      <c r="F18" s="23">
        <v>564804279</v>
      </c>
      <c r="G18" s="23">
        <v>140901730</v>
      </c>
      <c r="H18" s="24">
        <f t="shared" si="0"/>
        <v>6.9066503965832817</v>
      </c>
      <c r="I18" s="25">
        <f t="shared" si="1"/>
        <v>1146.2414480374212</v>
      </c>
      <c r="J18" s="25">
        <f t="shared" si="2"/>
        <v>4594.7063575350821</v>
      </c>
      <c r="K18" s="26" t="s">
        <v>87</v>
      </c>
      <c r="L18" s="19" t="s">
        <v>35</v>
      </c>
      <c r="M18" s="27" t="s">
        <v>88</v>
      </c>
    </row>
    <row r="19" spans="1:13" ht="15" customHeight="1" x14ac:dyDescent="0.2">
      <c r="A19" s="18" t="s">
        <v>89</v>
      </c>
      <c r="B19" s="19" t="s">
        <v>90</v>
      </c>
      <c r="C19" s="20">
        <v>67658</v>
      </c>
      <c r="D19" s="21">
        <v>1092.0999999999999</v>
      </c>
      <c r="E19" s="22" t="s">
        <v>74</v>
      </c>
      <c r="F19" s="23">
        <v>1100000000</v>
      </c>
      <c r="G19" s="23">
        <v>306900000</v>
      </c>
      <c r="H19" s="24">
        <f t="shared" si="0"/>
        <v>16.141476248189424</v>
      </c>
      <c r="I19" s="25">
        <f t="shared" si="1"/>
        <v>4536.0489520825331</v>
      </c>
      <c r="J19" s="25">
        <f t="shared" si="2"/>
        <v>16258.239971621981</v>
      </c>
      <c r="K19" s="26" t="s">
        <v>91</v>
      </c>
      <c r="L19" s="19" t="s">
        <v>35</v>
      </c>
      <c r="M19" s="27" t="s">
        <v>92</v>
      </c>
    </row>
    <row r="20" spans="1:13" ht="15" customHeight="1" x14ac:dyDescent="0.2">
      <c r="A20" s="18" t="s">
        <v>93</v>
      </c>
      <c r="B20" s="19" t="s">
        <v>94</v>
      </c>
      <c r="C20" s="20">
        <v>66200</v>
      </c>
      <c r="D20" s="21"/>
      <c r="E20" s="22" t="s">
        <v>39</v>
      </c>
      <c r="F20" s="23">
        <v>250600000</v>
      </c>
      <c r="G20" s="23">
        <v>98000000</v>
      </c>
      <c r="H20" s="24">
        <f t="shared" si="0"/>
        <v>0</v>
      </c>
      <c r="I20" s="25">
        <f t="shared" si="1"/>
        <v>1480.3625377643505</v>
      </c>
      <c r="J20" s="25">
        <f t="shared" si="2"/>
        <v>3785.4984894259819</v>
      </c>
      <c r="K20" s="26" t="s">
        <v>87</v>
      </c>
      <c r="L20" s="19" t="s">
        <v>95</v>
      </c>
      <c r="M20" s="27" t="s">
        <v>96</v>
      </c>
    </row>
    <row r="22" spans="1:13" ht="15" customHeight="1" x14ac:dyDescent="0.2">
      <c r="A22" s="1" t="s">
        <v>97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</sheetData>
  <mergeCells count="1">
    <mergeCell ref="A22:M22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showGridLines="0" zoomScale="180" zoomScaleNormal="180" workbookViewId="0">
      <selection activeCell="D9" sqref="D9"/>
    </sheetView>
  </sheetViews>
  <sheetFormatPr baseColWidth="10" defaultColWidth="8.6640625" defaultRowHeight="15" x14ac:dyDescent="0.2"/>
  <cols>
    <col min="1" max="1" width="40" customWidth="1"/>
    <col min="2" max="4" width="17" customWidth="1"/>
    <col min="5" max="5" width="42" customWidth="1"/>
  </cols>
  <sheetData>
    <row r="1" spans="1:5" ht="17.25" customHeight="1" x14ac:dyDescent="0.2">
      <c r="A1" s="2" t="s">
        <v>98</v>
      </c>
    </row>
    <row r="2" spans="1:5" ht="15" customHeight="1" x14ac:dyDescent="0.2">
      <c r="A2" s="3" t="s">
        <v>99</v>
      </c>
    </row>
    <row r="4" spans="1:5" ht="15" customHeight="1" x14ac:dyDescent="0.2">
      <c r="A4" s="28" t="s">
        <v>100</v>
      </c>
      <c r="B4" s="28" t="s">
        <v>101</v>
      </c>
      <c r="C4" s="28" t="s">
        <v>102</v>
      </c>
      <c r="D4" s="28" t="s">
        <v>103</v>
      </c>
      <c r="E4" s="28" t="s">
        <v>104</v>
      </c>
    </row>
    <row r="5" spans="1:5" ht="15" customHeight="1" x14ac:dyDescent="0.2">
      <c r="A5" s="29" t="s">
        <v>105</v>
      </c>
      <c r="B5" s="30"/>
      <c r="C5" s="30"/>
      <c r="D5" s="30"/>
      <c r="E5" s="30"/>
    </row>
    <row r="6" spans="1:5" ht="15" customHeight="1" x14ac:dyDescent="0.2">
      <c r="A6" s="30" t="s">
        <v>106</v>
      </c>
      <c r="B6" s="31">
        <v>774547741</v>
      </c>
      <c r="C6" s="31">
        <v>192333032</v>
      </c>
      <c r="D6" s="32">
        <f>B6+C6</f>
        <v>966880773</v>
      </c>
      <c r="E6" s="30" t="s">
        <v>107</v>
      </c>
    </row>
    <row r="7" spans="1:5" ht="15" customHeight="1" x14ac:dyDescent="0.2">
      <c r="A7" s="30" t="s">
        <v>108</v>
      </c>
      <c r="B7" s="31">
        <v>361526666</v>
      </c>
      <c r="C7" s="31">
        <v>247081442</v>
      </c>
      <c r="D7" s="32">
        <f>B7+C7</f>
        <v>608608108</v>
      </c>
      <c r="E7" s="30" t="s">
        <v>109</v>
      </c>
    </row>
    <row r="8" spans="1:5" ht="15" customHeight="1" x14ac:dyDescent="0.2">
      <c r="A8" s="33" t="s">
        <v>110</v>
      </c>
      <c r="B8" s="34">
        <f>B6+B7</f>
        <v>1136074407</v>
      </c>
      <c r="C8" s="34">
        <f>C6+C7</f>
        <v>439414474</v>
      </c>
      <c r="D8" s="34">
        <f>B8+C8</f>
        <v>1575488881</v>
      </c>
      <c r="E8" s="30" t="s">
        <v>111</v>
      </c>
    </row>
    <row r="9" spans="1:5" ht="15" customHeight="1" x14ac:dyDescent="0.2">
      <c r="A9" s="30" t="s">
        <v>112</v>
      </c>
      <c r="B9" s="31"/>
      <c r="C9" s="31"/>
      <c r="D9" s="31">
        <v>195775195</v>
      </c>
      <c r="E9" s="35" t="s">
        <v>113</v>
      </c>
    </row>
    <row r="10" spans="1:5" ht="15" customHeight="1" x14ac:dyDescent="0.2">
      <c r="A10" s="29" t="s">
        <v>114</v>
      </c>
      <c r="B10" s="30"/>
      <c r="C10" s="30"/>
      <c r="D10" s="30"/>
      <c r="E10" s="30"/>
    </row>
    <row r="11" spans="1:5" ht="15" customHeight="1" x14ac:dyDescent="0.2">
      <c r="A11" s="30" t="s">
        <v>115</v>
      </c>
      <c r="B11" s="31">
        <v>97028295</v>
      </c>
      <c r="C11" s="31">
        <v>11184368</v>
      </c>
      <c r="D11" s="32">
        <f>B11+C11</f>
        <v>108212663</v>
      </c>
      <c r="E11" s="30"/>
    </row>
    <row r="12" spans="1:5" ht="15" customHeight="1" x14ac:dyDescent="0.2">
      <c r="A12" s="30" t="s">
        <v>116</v>
      </c>
      <c r="B12" s="31">
        <v>269941052</v>
      </c>
      <c r="C12" s="31">
        <v>51398592</v>
      </c>
      <c r="D12" s="32">
        <f>B12+C12</f>
        <v>321339644</v>
      </c>
      <c r="E12" s="30" t="s">
        <v>117</v>
      </c>
    </row>
    <row r="13" spans="1:5" ht="15" customHeight="1" x14ac:dyDescent="0.2">
      <c r="A13" s="30" t="s">
        <v>118</v>
      </c>
      <c r="B13" s="31">
        <v>628297778</v>
      </c>
      <c r="C13" s="31">
        <v>95525194</v>
      </c>
      <c r="D13" s="32">
        <f>B13+C13</f>
        <v>723822972</v>
      </c>
      <c r="E13" s="30" t="s">
        <v>119</v>
      </c>
    </row>
    <row r="14" spans="1:5" ht="15" customHeight="1" x14ac:dyDescent="0.2">
      <c r="A14" s="30" t="s">
        <v>120</v>
      </c>
      <c r="B14" s="31">
        <v>77531231</v>
      </c>
      <c r="C14" s="31">
        <v>5858550</v>
      </c>
      <c r="D14" s="32">
        <f>B14+C14</f>
        <v>83389781</v>
      </c>
      <c r="E14" s="30" t="s">
        <v>121</v>
      </c>
    </row>
    <row r="15" spans="1:5" ht="15" customHeight="1" x14ac:dyDescent="0.2">
      <c r="A15" s="33" t="s">
        <v>122</v>
      </c>
      <c r="B15" s="34">
        <f>SUM(B11:B14)</f>
        <v>1072798356</v>
      </c>
      <c r="C15" s="34">
        <f>SUM(C11:C14)</f>
        <v>163966704</v>
      </c>
      <c r="D15" s="34">
        <f>B15+C15</f>
        <v>1236765060</v>
      </c>
      <c r="E15" s="30" t="s">
        <v>111</v>
      </c>
    </row>
    <row r="16" spans="1:5" ht="15" customHeight="1" x14ac:dyDescent="0.2">
      <c r="A16" s="30" t="s">
        <v>123</v>
      </c>
      <c r="B16" s="30"/>
      <c r="C16" s="30"/>
      <c r="D16" s="31">
        <v>109679196</v>
      </c>
      <c r="E16" s="30" t="s">
        <v>124</v>
      </c>
    </row>
    <row r="17" spans="1:5" ht="15" customHeight="1" x14ac:dyDescent="0.2">
      <c r="A17" s="33" t="s">
        <v>125</v>
      </c>
      <c r="B17" s="33"/>
      <c r="C17" s="33"/>
      <c r="D17" s="34">
        <f>D8+D9-D15-D16</f>
        <v>424819820</v>
      </c>
      <c r="E17" s="30" t="s">
        <v>126</v>
      </c>
    </row>
    <row r="19" spans="1:5" ht="15" customHeight="1" x14ac:dyDescent="0.2">
      <c r="A19" s="4" t="s">
        <v>127</v>
      </c>
      <c r="B19" s="36"/>
    </row>
    <row r="20" spans="1:5" ht="21.75" customHeight="1" x14ac:dyDescent="0.2">
      <c r="A20" s="37" t="s">
        <v>128</v>
      </c>
      <c r="B20" s="36" t="s">
        <v>129</v>
      </c>
      <c r="E20" s="38" t="s">
        <v>130</v>
      </c>
    </row>
    <row r="21" spans="1:5" ht="15" customHeight="1" x14ac:dyDescent="0.2">
      <c r="A21" s="37" t="s">
        <v>131</v>
      </c>
      <c r="B21" s="36" t="s">
        <v>132</v>
      </c>
      <c r="E21" s="38" t="s">
        <v>133</v>
      </c>
    </row>
    <row r="22" spans="1:5" ht="21.75" customHeight="1" x14ac:dyDescent="0.2">
      <c r="A22" s="37" t="s">
        <v>134</v>
      </c>
      <c r="B22" s="36" t="s">
        <v>135</v>
      </c>
      <c r="E22" s="38" t="s">
        <v>136</v>
      </c>
    </row>
    <row r="23" spans="1:5" ht="15" customHeight="1" x14ac:dyDescent="0.2">
      <c r="A23" s="37" t="s">
        <v>137</v>
      </c>
      <c r="B23" s="36" t="s">
        <v>138</v>
      </c>
      <c r="E23" s="38" t="s">
        <v>139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showGridLines="0" zoomScale="170" zoomScaleNormal="170" workbookViewId="0">
      <pane ySplit="4" topLeftCell="A5" activePane="bottomLeft" state="frozen"/>
      <selection pane="bottomLeft" activeCell="C21" sqref="C21"/>
    </sheetView>
  </sheetViews>
  <sheetFormatPr baseColWidth="10" defaultColWidth="8.6640625" defaultRowHeight="15" x14ac:dyDescent="0.2"/>
  <cols>
    <col min="1" max="1" width="42" customWidth="1"/>
    <col min="2" max="5" width="16" customWidth="1"/>
  </cols>
  <sheetData>
    <row r="1" spans="1:5" ht="17.25" customHeight="1" x14ac:dyDescent="0.2">
      <c r="A1" s="2" t="s">
        <v>140</v>
      </c>
    </row>
    <row r="2" spans="1:5" ht="15" customHeight="1" x14ac:dyDescent="0.2">
      <c r="A2" s="3" t="s">
        <v>141</v>
      </c>
    </row>
    <row r="4" spans="1:5" ht="15" customHeight="1" x14ac:dyDescent="0.2">
      <c r="A4" s="28" t="s">
        <v>142</v>
      </c>
      <c r="B4" s="28" t="s">
        <v>143</v>
      </c>
      <c r="C4" s="28" t="s">
        <v>144</v>
      </c>
      <c r="D4" s="28" t="s">
        <v>145</v>
      </c>
      <c r="E4" s="28" t="s">
        <v>146</v>
      </c>
    </row>
    <row r="5" spans="1:5" ht="15" customHeight="1" x14ac:dyDescent="0.2">
      <c r="A5" s="30" t="s">
        <v>147</v>
      </c>
      <c r="B5" s="39">
        <v>19</v>
      </c>
      <c r="C5" s="39">
        <v>19</v>
      </c>
      <c r="D5" s="40">
        <f t="shared" ref="D5:D21" si="0">B5-C5</f>
        <v>0</v>
      </c>
      <c r="E5" s="41">
        <f t="shared" ref="E5:E22" si="1">IFERROR(C5/B5,"")</f>
        <v>1</v>
      </c>
    </row>
    <row r="6" spans="1:5" ht="15" customHeight="1" x14ac:dyDescent="0.2">
      <c r="A6" s="30" t="s">
        <v>148</v>
      </c>
      <c r="B6" s="39">
        <v>15.75</v>
      </c>
      <c r="C6" s="39">
        <v>14.83</v>
      </c>
      <c r="D6" s="40">
        <f t="shared" si="0"/>
        <v>0.91999999999999993</v>
      </c>
      <c r="E6" s="41">
        <f t="shared" si="1"/>
        <v>0.94158730158730164</v>
      </c>
    </row>
    <row r="7" spans="1:5" ht="15" customHeight="1" x14ac:dyDescent="0.2">
      <c r="A7" s="30" t="s">
        <v>149</v>
      </c>
      <c r="B7" s="39">
        <v>9</v>
      </c>
      <c r="C7" s="39">
        <v>8.43</v>
      </c>
      <c r="D7" s="40">
        <f t="shared" si="0"/>
        <v>0.57000000000000028</v>
      </c>
      <c r="E7" s="41">
        <f t="shared" si="1"/>
        <v>0.93666666666666665</v>
      </c>
    </row>
    <row r="8" spans="1:5" ht="15" customHeight="1" x14ac:dyDescent="0.2">
      <c r="A8" s="30" t="s">
        <v>150</v>
      </c>
      <c r="B8" s="39">
        <v>44</v>
      </c>
      <c r="C8" s="39">
        <v>29.45</v>
      </c>
      <c r="D8" s="40">
        <f t="shared" si="0"/>
        <v>14.55</v>
      </c>
      <c r="E8" s="41">
        <f t="shared" si="1"/>
        <v>0.66931818181818181</v>
      </c>
    </row>
    <row r="9" spans="1:5" ht="15" customHeight="1" x14ac:dyDescent="0.2">
      <c r="A9" s="30" t="s">
        <v>151</v>
      </c>
      <c r="B9" s="39">
        <v>48</v>
      </c>
      <c r="C9" s="39">
        <v>39.25</v>
      </c>
      <c r="D9" s="40">
        <f t="shared" si="0"/>
        <v>8.75</v>
      </c>
      <c r="E9" s="41">
        <f t="shared" si="1"/>
        <v>0.81770833333333337</v>
      </c>
    </row>
    <row r="10" spans="1:5" ht="15" customHeight="1" x14ac:dyDescent="0.2">
      <c r="A10" s="30" t="s">
        <v>152</v>
      </c>
      <c r="B10" s="39">
        <v>190</v>
      </c>
      <c r="C10" s="39">
        <v>137.33000000000001</v>
      </c>
      <c r="D10" s="40">
        <f t="shared" si="0"/>
        <v>52.669999999999987</v>
      </c>
      <c r="E10" s="41">
        <f t="shared" si="1"/>
        <v>0.72278947368421054</v>
      </c>
    </row>
    <row r="11" spans="1:5" ht="15" customHeight="1" x14ac:dyDescent="0.2">
      <c r="A11" s="30" t="s">
        <v>153</v>
      </c>
      <c r="B11" s="39">
        <v>195</v>
      </c>
      <c r="C11" s="39">
        <v>65.27</v>
      </c>
      <c r="D11" s="40">
        <f t="shared" si="0"/>
        <v>129.73000000000002</v>
      </c>
      <c r="E11" s="41">
        <f t="shared" si="1"/>
        <v>0.33471794871794869</v>
      </c>
    </row>
    <row r="12" spans="1:5" ht="15" customHeight="1" x14ac:dyDescent="0.2">
      <c r="A12" s="30" t="s">
        <v>154</v>
      </c>
      <c r="B12" s="39">
        <v>24</v>
      </c>
      <c r="C12" s="39">
        <v>16.2</v>
      </c>
      <c r="D12" s="40">
        <f t="shared" si="0"/>
        <v>7.8000000000000007</v>
      </c>
      <c r="E12" s="41">
        <f t="shared" si="1"/>
        <v>0.67499999999999993</v>
      </c>
    </row>
    <row r="13" spans="1:5" ht="15" customHeight="1" x14ac:dyDescent="0.2">
      <c r="A13" s="30" t="s">
        <v>155</v>
      </c>
      <c r="B13" s="39">
        <v>45</v>
      </c>
      <c r="C13" s="39">
        <v>0</v>
      </c>
      <c r="D13" s="40">
        <f t="shared" si="0"/>
        <v>45</v>
      </c>
      <c r="E13" s="41">
        <f t="shared" si="1"/>
        <v>0</v>
      </c>
    </row>
    <row r="14" spans="1:5" ht="15" customHeight="1" x14ac:dyDescent="0.2">
      <c r="A14" s="30" t="s">
        <v>156</v>
      </c>
      <c r="B14" s="39">
        <v>131.05000000000001</v>
      </c>
      <c r="C14" s="39">
        <v>0</v>
      </c>
      <c r="D14" s="40">
        <f t="shared" si="0"/>
        <v>131.05000000000001</v>
      </c>
      <c r="E14" s="41">
        <f t="shared" si="1"/>
        <v>0</v>
      </c>
    </row>
    <row r="15" spans="1:5" ht="15" customHeight="1" x14ac:dyDescent="0.2">
      <c r="A15" s="30" t="s">
        <v>157</v>
      </c>
      <c r="B15" s="39">
        <v>23</v>
      </c>
      <c r="C15" s="39">
        <v>23</v>
      </c>
      <c r="D15" s="40">
        <f t="shared" si="0"/>
        <v>0</v>
      </c>
      <c r="E15" s="41">
        <f t="shared" si="1"/>
        <v>1</v>
      </c>
    </row>
    <row r="16" spans="1:5" ht="15" customHeight="1" x14ac:dyDescent="0.2">
      <c r="A16" s="30" t="s">
        <v>158</v>
      </c>
      <c r="B16" s="39">
        <v>4</v>
      </c>
      <c r="C16" s="39">
        <v>4</v>
      </c>
      <c r="D16" s="40">
        <f t="shared" si="0"/>
        <v>0</v>
      </c>
      <c r="E16" s="41">
        <f t="shared" si="1"/>
        <v>1</v>
      </c>
    </row>
    <row r="17" spans="1:5" ht="15" customHeight="1" x14ac:dyDescent="0.2">
      <c r="A17" s="30" t="s">
        <v>159</v>
      </c>
      <c r="B17" s="39">
        <v>114</v>
      </c>
      <c r="C17" s="39">
        <v>25.5</v>
      </c>
      <c r="D17" s="40">
        <f t="shared" si="0"/>
        <v>88.5</v>
      </c>
      <c r="E17" s="41">
        <f t="shared" si="1"/>
        <v>0.22368421052631579</v>
      </c>
    </row>
    <row r="18" spans="1:5" ht="15" customHeight="1" x14ac:dyDescent="0.2">
      <c r="A18" s="30" t="s">
        <v>160</v>
      </c>
      <c r="B18" s="39">
        <v>105.04</v>
      </c>
      <c r="C18" s="39">
        <v>11.86</v>
      </c>
      <c r="D18" s="40">
        <f t="shared" si="0"/>
        <v>93.18</v>
      </c>
      <c r="E18" s="41">
        <f t="shared" si="1"/>
        <v>0.1129093678598629</v>
      </c>
    </row>
    <row r="19" spans="1:5" ht="15" customHeight="1" x14ac:dyDescent="0.2">
      <c r="A19" s="30" t="s">
        <v>161</v>
      </c>
      <c r="B19" s="39">
        <v>272</v>
      </c>
      <c r="C19" s="39">
        <v>250</v>
      </c>
      <c r="D19" s="40">
        <f t="shared" si="0"/>
        <v>22</v>
      </c>
      <c r="E19" s="41">
        <f t="shared" si="1"/>
        <v>0.91911764705882348</v>
      </c>
    </row>
    <row r="20" spans="1:5" ht="15" customHeight="1" x14ac:dyDescent="0.2">
      <c r="A20" s="30" t="s">
        <v>162</v>
      </c>
      <c r="B20" s="39">
        <v>337</v>
      </c>
      <c r="C20" s="39">
        <v>18.79</v>
      </c>
      <c r="D20" s="40">
        <f t="shared" si="0"/>
        <v>318.20999999999998</v>
      </c>
      <c r="E20" s="41">
        <f t="shared" si="1"/>
        <v>5.5756676557863497E-2</v>
      </c>
    </row>
    <row r="21" spans="1:5" ht="15" customHeight="1" x14ac:dyDescent="0.2">
      <c r="A21" s="30" t="s">
        <v>163</v>
      </c>
      <c r="B21" s="39">
        <v>29</v>
      </c>
      <c r="C21" s="39">
        <v>0.5</v>
      </c>
      <c r="D21" s="40">
        <f t="shared" si="0"/>
        <v>28.5</v>
      </c>
      <c r="E21" s="41">
        <f t="shared" si="1"/>
        <v>1.7241379310344827E-2</v>
      </c>
    </row>
    <row r="22" spans="1:5" ht="15" customHeight="1" x14ac:dyDescent="0.2">
      <c r="A22" s="33" t="s">
        <v>164</v>
      </c>
      <c r="B22" s="42">
        <f>SUM(B5:B21)</f>
        <v>1604.84</v>
      </c>
      <c r="C22" s="42">
        <f>SUM(C5:C21)</f>
        <v>663.41</v>
      </c>
      <c r="D22" s="42">
        <f>SUM(D5:D21)</f>
        <v>941.43000000000006</v>
      </c>
      <c r="E22" s="43">
        <f t="shared" si="1"/>
        <v>0.41338077316118743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showGridLines="0" zoomScale="150" zoomScaleNormal="150" workbookViewId="0"/>
  </sheetViews>
  <sheetFormatPr baseColWidth="10" defaultColWidth="8.6640625" defaultRowHeight="15" x14ac:dyDescent="0.2"/>
  <cols>
    <col min="1" max="1" width="24" customWidth="1"/>
    <col min="2" max="2" width="110" customWidth="1"/>
  </cols>
  <sheetData>
    <row r="1" spans="1:2" ht="17.25" customHeight="1" x14ac:dyDescent="0.2">
      <c r="A1" s="2" t="s">
        <v>165</v>
      </c>
    </row>
    <row r="3" spans="1:2" ht="48" customHeight="1" x14ac:dyDescent="0.2">
      <c r="A3" s="4" t="s">
        <v>166</v>
      </c>
      <c r="B3" s="5" t="s">
        <v>167</v>
      </c>
    </row>
    <row r="4" spans="1:2" ht="48" customHeight="1" x14ac:dyDescent="0.2">
      <c r="A4" s="4" t="s">
        <v>168</v>
      </c>
      <c r="B4" s="5" t="s">
        <v>169</v>
      </c>
    </row>
    <row r="5" spans="1:2" ht="48" customHeight="1" x14ac:dyDescent="0.2">
      <c r="A5" s="4" t="s">
        <v>170</v>
      </c>
      <c r="B5" s="5" t="s">
        <v>171</v>
      </c>
    </row>
    <row r="6" spans="1:2" ht="48" customHeight="1" x14ac:dyDescent="0.2">
      <c r="A6" s="4" t="s">
        <v>172</v>
      </c>
      <c r="B6" s="5" t="s">
        <v>173</v>
      </c>
    </row>
    <row r="7" spans="1:2" ht="48" customHeight="1" x14ac:dyDescent="0.2">
      <c r="A7" s="4" t="s">
        <v>174</v>
      </c>
      <c r="B7" s="5" t="s">
        <v>175</v>
      </c>
    </row>
    <row r="8" spans="1:2" ht="48" customHeight="1" x14ac:dyDescent="0.2">
      <c r="A8" s="4" t="s">
        <v>176</v>
      </c>
      <c r="B8" s="5" t="s">
        <v>177</v>
      </c>
    </row>
    <row r="9" spans="1:2" ht="48" customHeight="1" x14ac:dyDescent="0.2">
      <c r="A9" s="4" t="s">
        <v>178</v>
      </c>
      <c r="B9" s="5" t="s">
        <v>179</v>
      </c>
    </row>
    <row r="10" spans="1:2" ht="48" customHeight="1" x14ac:dyDescent="0.2">
      <c r="A10" s="4" t="s">
        <v>180</v>
      </c>
      <c r="B10" s="5" t="s">
        <v>181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 &amp; Method</vt:lpstr>
      <vt:lpstr>City Comparison</vt:lpstr>
      <vt:lpstr>Berkeley Asset Base</vt:lpstr>
      <vt:lpstr>Berkeley Staffing</vt:lpstr>
      <vt:lpstr>Notes &amp; Caveats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Steve Kromer</cp:lastModifiedBy>
  <cp:revision>0</cp:revision>
  <dcterms:created xsi:type="dcterms:W3CDTF">2026-06-17T23:28:18Z</dcterms:created>
  <dcterms:modified xsi:type="dcterms:W3CDTF">2026-06-18T16:09:54Z</dcterms:modified>
  <dc:language>en-US</dc:language>
</cp:coreProperties>
</file>